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nfozzi\Desktop\"/>
    </mc:Choice>
  </mc:AlternateContent>
  <xr:revisionPtr revIDLastSave="0" documentId="13_ncr:1_{628380ED-537C-4FA2-91A2-1B48F5640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tore" sheetId="2" r:id="rId1"/>
    <sheet name="Background" sheetId="3" state="hidden" r:id="rId2"/>
  </sheets>
  <definedNames>
    <definedName name="_xlnm._FilterDatabase" localSheetId="0" hidden="1">Calcolatore!$B$3:$B$4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C9" i="2"/>
  <c r="F9" i="2"/>
  <c r="F10" i="2" s="1"/>
  <c r="B10" i="2"/>
  <c r="C10" i="2"/>
  <c r="C17" i="2" s="1"/>
  <c r="C11" i="2"/>
  <c r="F11" i="2"/>
  <c r="C16" i="2" l="1"/>
  <c r="F16" i="2"/>
  <c r="F17" i="2"/>
  <c r="F18" i="2"/>
  <c r="F19" i="2"/>
  <c r="F14" i="2"/>
  <c r="F15" i="2"/>
  <c r="C15" i="2"/>
  <c r="C14" i="2"/>
  <c r="C19" i="2"/>
  <c r="C18" i="2"/>
  <c r="D22" i="2" l="1"/>
</calcChain>
</file>

<file path=xl/sharedStrings.xml><?xml version="1.0" encoding="utf-8"?>
<sst xmlns="http://schemas.openxmlformats.org/spreadsheetml/2006/main" count="76" uniqueCount="62">
  <si>
    <t>Zona climatica</t>
  </si>
  <si>
    <t>Quf</t>
  </si>
  <si>
    <t>A</t>
  </si>
  <si>
    <t>B</t>
  </si>
  <si>
    <t>C</t>
  </si>
  <si>
    <t>D</t>
  </si>
  <si>
    <t>E</t>
  </si>
  <si>
    <t>F</t>
  </si>
  <si>
    <t>PDC elettriche</t>
  </si>
  <si>
    <t>COP</t>
  </si>
  <si>
    <t>Prated</t>
  </si>
  <si>
    <t>Pnominale</t>
  </si>
  <si>
    <t>Ci</t>
  </si>
  <si>
    <t>CT 3.0</t>
  </si>
  <si>
    <t>CT 2.0</t>
  </si>
  <si>
    <t>Aria-aria split/multisplit ≤ 12 kW e GWP &gt; 150</t>
  </si>
  <si>
    <r>
      <t xml:space="preserve">Aria-aria split/multisplit </t>
    </r>
    <r>
      <rPr>
        <sz val="11"/>
        <color theme="1"/>
        <rFont val="Calibri"/>
        <family val="2"/>
      </rPr>
      <t>≤ 12 kW</t>
    </r>
    <r>
      <rPr>
        <sz val="11"/>
        <color theme="1"/>
        <rFont val="Calibri"/>
        <family val="2"/>
        <scheme val="minor"/>
      </rPr>
      <t xml:space="preserve"> e GWP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150</t>
    </r>
  </si>
  <si>
    <r>
      <t xml:space="preserve">Aria-aria split/multisplit &gt; 12 kW e </t>
    </r>
    <r>
      <rPr>
        <sz val="11"/>
        <color theme="1"/>
        <rFont val="Calibri"/>
        <family val="2"/>
      </rPr>
      <t>≤ 35 kW</t>
    </r>
  </si>
  <si>
    <r>
      <t xml:space="preserve">Aria-aria split/multisplit </t>
    </r>
    <r>
      <rPr>
        <sz val="11"/>
        <color theme="1"/>
        <rFont val="Calibri"/>
        <family val="2"/>
      </rPr>
      <t>&gt; 35 kW</t>
    </r>
  </si>
  <si>
    <r>
      <t xml:space="preserve">VRF </t>
    </r>
    <r>
      <rPr>
        <sz val="11"/>
        <color theme="1"/>
        <rFont val="Calibri"/>
        <family val="2"/>
      </rPr>
      <t>≤ 12 kW</t>
    </r>
    <r>
      <rPr>
        <sz val="11"/>
        <color theme="1"/>
        <rFont val="Calibri"/>
        <family val="2"/>
        <scheme val="minor"/>
      </rPr>
      <t xml:space="preserve"> e GWP &gt; 150</t>
    </r>
  </si>
  <si>
    <r>
      <t xml:space="preserve">VRF </t>
    </r>
    <r>
      <rPr>
        <sz val="11"/>
        <color theme="1"/>
        <rFont val="Calibri"/>
        <family val="2"/>
      </rPr>
      <t>≤ 12 kW</t>
    </r>
    <r>
      <rPr>
        <sz val="11"/>
        <color theme="1"/>
        <rFont val="Calibri"/>
        <family val="2"/>
        <scheme val="minor"/>
      </rPr>
      <t xml:space="preserve"> e GWP ≤ 150</t>
    </r>
  </si>
  <si>
    <r>
      <t xml:space="preserve">VRF &gt; 12 kW e </t>
    </r>
    <r>
      <rPr>
        <sz val="11"/>
        <color theme="1"/>
        <rFont val="Calibri"/>
        <family val="2"/>
      </rPr>
      <t>≤ 35 kW</t>
    </r>
  </si>
  <si>
    <r>
      <t xml:space="preserve">VRF </t>
    </r>
    <r>
      <rPr>
        <sz val="11"/>
        <color theme="1"/>
        <rFont val="Calibri"/>
        <family val="2"/>
      </rPr>
      <t>&gt; 35 kW</t>
    </r>
  </si>
  <si>
    <r>
      <t xml:space="preserve">Rooftop </t>
    </r>
    <r>
      <rPr>
        <sz val="11"/>
        <color theme="1"/>
        <rFont val="Calibri"/>
        <family val="2"/>
      </rPr>
      <t>≤ 35 kW</t>
    </r>
  </si>
  <si>
    <t>Inverter</t>
  </si>
  <si>
    <t>Verifica COP</t>
  </si>
  <si>
    <t>CT 2.0 
COP minimo</t>
  </si>
  <si>
    <t>CT 2.0 
Ci</t>
  </si>
  <si>
    <t>CT 2.0
Anni incentivo</t>
  </si>
  <si>
    <t>CT 3.0 
Etas minimo</t>
  </si>
  <si>
    <t>CT 3.0 
Ci</t>
  </si>
  <si>
    <t>CT 3.0
Anni incentivo</t>
  </si>
  <si>
    <t>Sì</t>
  </si>
  <si>
    <t>Aria-acqua media temperatura ≤ 35 kW</t>
  </si>
  <si>
    <t>Aria-acqua media temperatura &gt; 35 kW</t>
  </si>
  <si>
    <t>Aria-acqua bassa temperatura ≤ 35 kW</t>
  </si>
  <si>
    <t>Aria-acqua bassa temperatura &gt; 35 kW</t>
  </si>
  <si>
    <t>Acqua-aria ≤ 35 kW</t>
  </si>
  <si>
    <t>Acqua-aria &gt; 35 kW</t>
  </si>
  <si>
    <t>Acqua-acqua media temperatura ≤ 35 kW</t>
  </si>
  <si>
    <t>Acqua-acqua media temperatura &gt; 35 kW</t>
  </si>
  <si>
    <t>Acqua-acqua bassa temperatura ≤ 35 kW</t>
  </si>
  <si>
    <t>Acqua-acqua bassa temperatura &gt; 35 kW</t>
  </si>
  <si>
    <t>No</t>
  </si>
  <si>
    <t>Tipologia PDC</t>
  </si>
  <si>
    <t>Fixed double duct ≤ 12 kW e GWP &gt; 150</t>
  </si>
  <si>
    <r>
      <t xml:space="preserve">Fixed double duct </t>
    </r>
    <r>
      <rPr>
        <sz val="11"/>
        <color theme="1"/>
        <rFont val="Calibri"/>
        <family val="2"/>
      </rPr>
      <t>≤ 12 kW</t>
    </r>
    <r>
      <rPr>
        <sz val="11"/>
        <color theme="1"/>
        <rFont val="Calibri"/>
        <family val="2"/>
        <scheme val="minor"/>
      </rPr>
      <t xml:space="preserve"> e GWP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150</t>
    </r>
  </si>
  <si>
    <t>Installazione</t>
  </si>
  <si>
    <t>Pompa di calore stand-alone</t>
  </si>
  <si>
    <t>Pompa di calore add-on</t>
  </si>
  <si>
    <t>Ibrido factory made</t>
  </si>
  <si>
    <t>Bivalente con caldaia &gt; 35 kW</t>
  </si>
  <si>
    <r>
      <t xml:space="preserve">Bivalente con caldaia </t>
    </r>
    <r>
      <rPr>
        <sz val="11"/>
        <color theme="1"/>
        <rFont val="Calibri"/>
        <family val="2"/>
      </rPr>
      <t>≤ 35 kW</t>
    </r>
  </si>
  <si>
    <t>CT 3.0
K</t>
  </si>
  <si>
    <t>CT 2.0
K</t>
  </si>
  <si>
    <t>CT 3.0 vs CT 2.0</t>
  </si>
  <si>
    <t>-</t>
  </si>
  <si>
    <t>Variatore di velocità?</t>
  </si>
  <si>
    <t>COP,minimo</t>
  </si>
  <si>
    <t>CT 3.0 
SCOP/COP minimo</t>
  </si>
  <si>
    <t>SCOP</t>
  </si>
  <si>
    <t>Incentivo totale pompa di calore elettrica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</si>
</sst>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6" fillId="0" borderId="6" xfId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22">
    <dxf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FD516-73D3-4F9B-B9F7-2DAC96B447F9}" name="Zonaclimatica" displayName="Zonaclimatica" ref="B6:C12" totalsRowShown="0" headerRowDxfId="21" dataDxfId="20">
  <autoFilter ref="B6:C12" xr:uid="{7B8FD516-73D3-4F9B-B9F7-2DAC96B447F9}"/>
  <tableColumns count="2">
    <tableColumn id="1" xr3:uid="{93222021-2627-46B9-B5FC-9C8698E16318}" name="Zona climatica" dataDxfId="19"/>
    <tableColumn id="2" xr3:uid="{3EB8FC08-5C43-4158-961F-C9CB2696F1C1}" name="Quf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4D7AD1-110F-4CA7-93B8-3BFFEA06DF54}" name="K" displayName="K" ref="B14:D19" totalsRowShown="0" headerRowDxfId="17" dataDxfId="16">
  <autoFilter ref="B14:D19" xr:uid="{EF4D7AD1-110F-4CA7-93B8-3BFFEA06DF54}"/>
  <tableColumns count="3">
    <tableColumn id="1" xr3:uid="{B26BA162-2E67-46A4-9977-A467FF74A5BD}" name="Installazione" dataDxfId="15"/>
    <tableColumn id="2" xr3:uid="{353A4F07-ED9B-45F0-AD9A-3A8AEE20707D}" name="CT 3.0_x000a_K" dataDxfId="14"/>
    <tableColumn id="3" xr3:uid="{2BE1A254-D45C-4BF6-B8B3-D3CA580AA203}" name="CT 2.0_x000a_K" dataDxfId="13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B1A2EB-3B69-404D-9F46-CE39713AD1FC}" name="Inverter" displayName="Inverter" ref="B2:B4" totalsRowShown="0" headerRowDxfId="12" dataDxfId="11">
  <autoFilter ref="B2:B4" xr:uid="{CAB1A2EB-3B69-404D-9F46-CE39713AD1FC}"/>
  <tableColumns count="1">
    <tableColumn id="1" xr3:uid="{5572F8A6-3528-4290-8386-1608517BAEEC}" name="Inverter" dataDxfId="1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36726B-8DC6-486D-96C7-8E61FF9201F0}" name="PDCel" displayName="PDCel" ref="F2:M24" totalsRowShown="0" headerRowDxfId="9" dataDxfId="8">
  <autoFilter ref="F2:M24" xr:uid="{6F36726B-8DC6-486D-96C7-8E61FF9201F0}"/>
  <tableColumns count="8">
    <tableColumn id="1" xr3:uid="{DF187116-2C8E-464D-878D-0D05210A3C8F}" name="PDC elettriche" dataDxfId="7"/>
    <tableColumn id="2" xr3:uid="{B82DED8B-67C6-49EF-A85B-99869C53E814}" name="CT 2.0 _x000a_COP minimo" dataDxfId="6"/>
    <tableColumn id="3" xr3:uid="{6E9E9604-9476-41C5-84C6-0CE8CFE74D93}" name="CT 2.0 _x000a_Ci" dataDxfId="5"/>
    <tableColumn id="4" xr3:uid="{B2CE4F5B-AEDD-44F7-AAB4-B28CEA00AF51}" name="CT 2.0_x000a_Anni incentivo" dataDxfId="4"/>
    <tableColumn id="5" xr3:uid="{11BB34A5-328E-49A0-9733-0F1B8B564055}" name="CT 3.0 _x000a_SCOP/COP minimo" dataDxfId="3"/>
    <tableColumn id="6" xr3:uid="{33125647-7CED-478E-B309-D0D432587DB4}" name="CT 3.0 _x000a_Etas minimo" dataDxfId="2"/>
    <tableColumn id="7" xr3:uid="{627A4531-803B-4690-B45A-56738784C3EB}" name="CT 3.0 _x000a_Ci" dataDxfId="1"/>
    <tableColumn id="8" xr3:uid="{819EEBA8-5639-405B-B5C1-5BDDDAEA3354}" name="CT 3.0_x000a_Anni incentiv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213E-D78D-444B-9D2A-9691349DE69F}">
  <sheetPr codeName="Foglio1"/>
  <dimension ref="B1:F22"/>
  <sheetViews>
    <sheetView tabSelected="1" workbookViewId="0">
      <selection activeCell="D21" sqref="D21"/>
    </sheetView>
  </sheetViews>
  <sheetFormatPr defaultColWidth="8.85546875" defaultRowHeight="15" x14ac:dyDescent="0.25"/>
  <cols>
    <col min="1" max="1" width="4.42578125" style="4" customWidth="1"/>
    <col min="2" max="2" width="20.7109375" style="4" bestFit="1" customWidth="1"/>
    <col min="3" max="3" width="13.42578125" style="4" customWidth="1"/>
    <col min="4" max="4" width="20.7109375" style="4" bestFit="1" customWidth="1"/>
    <col min="5" max="5" width="11.7109375" style="4" bestFit="1" customWidth="1"/>
    <col min="6" max="6" width="14.85546875" style="4" customWidth="1"/>
    <col min="7" max="7" width="8.85546875" style="4"/>
    <col min="8" max="8" width="16" style="4" bestFit="1" customWidth="1"/>
    <col min="9" max="9" width="10.5703125" style="4" bestFit="1" customWidth="1"/>
    <col min="10" max="10" width="18" style="4" bestFit="1" customWidth="1"/>
    <col min="11" max="16384" width="8.85546875" style="4"/>
  </cols>
  <sheetData>
    <row r="1" spans="2:6" ht="15.75" thickBot="1" x14ac:dyDescent="0.3"/>
    <row r="2" spans="2:6" ht="15.75" x14ac:dyDescent="0.25">
      <c r="B2" s="8" t="s">
        <v>61</v>
      </c>
      <c r="C2" s="9"/>
      <c r="D2" s="9"/>
      <c r="E2" s="9"/>
      <c r="F2" s="10"/>
    </row>
    <row r="3" spans="2:6" ht="15.75" x14ac:dyDescent="0.25">
      <c r="B3" s="11" t="s">
        <v>44</v>
      </c>
      <c r="C3" s="12" t="s">
        <v>33</v>
      </c>
      <c r="D3" s="13"/>
      <c r="E3" s="13"/>
      <c r="F3" s="14"/>
    </row>
    <row r="4" spans="2:6" ht="15.75" x14ac:dyDescent="0.25">
      <c r="B4" s="11" t="s">
        <v>57</v>
      </c>
      <c r="C4" s="12" t="s">
        <v>32</v>
      </c>
      <c r="D4" s="13"/>
      <c r="E4" s="13"/>
      <c r="F4" s="14"/>
    </row>
    <row r="5" spans="2:6" ht="15.75" x14ac:dyDescent="0.25">
      <c r="B5" s="11" t="s">
        <v>47</v>
      </c>
      <c r="C5" s="12" t="s">
        <v>48</v>
      </c>
      <c r="D5" s="13"/>
      <c r="E5" s="13"/>
      <c r="F5" s="14"/>
    </row>
    <row r="6" spans="2:6" ht="15.75" x14ac:dyDescent="0.25">
      <c r="B6" s="15"/>
      <c r="C6" s="16"/>
      <c r="D6" s="16"/>
      <c r="E6" s="16"/>
      <c r="F6" s="17"/>
    </row>
    <row r="7" spans="2:6" ht="15.75" x14ac:dyDescent="0.25">
      <c r="B7" s="11" t="s">
        <v>10</v>
      </c>
      <c r="C7" s="18">
        <v>8</v>
      </c>
      <c r="D7" s="16"/>
      <c r="E7" s="19" t="s">
        <v>11</v>
      </c>
      <c r="F7" s="20">
        <v>11</v>
      </c>
    </row>
    <row r="8" spans="2:6" ht="15.75" x14ac:dyDescent="0.25">
      <c r="B8" s="15" t="s">
        <v>60</v>
      </c>
      <c r="C8" s="18">
        <v>3.5</v>
      </c>
      <c r="D8" s="16"/>
      <c r="E8" s="19" t="s">
        <v>9</v>
      </c>
      <c r="F8" s="20">
        <v>4</v>
      </c>
    </row>
    <row r="9" spans="2:6" ht="15.75" x14ac:dyDescent="0.25">
      <c r="B9" s="11" t="str">
        <f>IF(OR(C3=Background!F7,C3=Background!F8),"COP","Etas")</f>
        <v>Etas</v>
      </c>
      <c r="C9" s="19">
        <f>IF(OR($C$3=Background!F19,$C$3=Background!F20,$C$3=Background!F21,$C$3=Background!F22,$C$3=Background!F23,$C$3=Background!F24),($C$8/2.5-0.08)*100,($C$8/2.5-0.03)*100)</f>
        <v>137</v>
      </c>
      <c r="D9" s="16"/>
      <c r="E9" s="19" t="s">
        <v>58</v>
      </c>
      <c r="F9" s="21">
        <f>IF($C$4="No",VLOOKUP($C$3,PDCel[],2,FALSE),VLOOKUP($C$3,PDCel[],2,FALSE)*0.95)</f>
        <v>3.8949999999999996</v>
      </c>
    </row>
    <row r="10" spans="2:6" ht="15.75" x14ac:dyDescent="0.25">
      <c r="B10" s="11" t="str">
        <f>IF(OR(C3=Background!F7,C3=Background!F8),"COP,minimo","Etas,minimo")</f>
        <v>Etas,minimo</v>
      </c>
      <c r="C10" s="19">
        <f>IF(OR(C3=Background!F7,C3=Background!F8),VLOOKUP($C$3,PDCel[],5,FALSE),VLOOKUP($C$3,PDCel[],6,FALSE))</f>
        <v>110</v>
      </c>
      <c r="D10" s="16"/>
      <c r="E10" s="19" t="s">
        <v>25</v>
      </c>
      <c r="F10" s="21" t="str">
        <f>IF($F$8&gt;=$F$9,"Sì","No")</f>
        <v>Sì</v>
      </c>
    </row>
    <row r="11" spans="2:6" ht="15.75" x14ac:dyDescent="0.25">
      <c r="B11" s="11" t="s">
        <v>12</v>
      </c>
      <c r="C11" s="19">
        <f>VLOOKUP($C$3,PDCel[],7,FALSE)</f>
        <v>0.15</v>
      </c>
      <c r="D11" s="16"/>
      <c r="E11" s="19" t="s">
        <v>12</v>
      </c>
      <c r="F11" s="21">
        <f>VLOOKUP($C$3,PDCel[],3,FALSE)</f>
        <v>0.11</v>
      </c>
    </row>
    <row r="12" spans="2:6" ht="15.75" x14ac:dyDescent="0.25">
      <c r="B12" s="15"/>
      <c r="C12" s="16"/>
      <c r="D12" s="16"/>
      <c r="E12" s="16"/>
      <c r="F12" s="17"/>
    </row>
    <row r="13" spans="2:6" ht="15.75" x14ac:dyDescent="0.25">
      <c r="B13" s="11" t="s">
        <v>0</v>
      </c>
      <c r="C13" s="22" t="s">
        <v>13</v>
      </c>
      <c r="D13" s="16"/>
      <c r="E13" s="16"/>
      <c r="F13" s="23" t="s">
        <v>14</v>
      </c>
    </row>
    <row r="14" spans="2:6" ht="15.75" x14ac:dyDescent="0.25">
      <c r="B14" s="11" t="s">
        <v>2</v>
      </c>
      <c r="C14" s="24">
        <f>$C$7*VLOOKUP($B14,Zonaclimatica[],2,FALSE)*(1-1/$C$8)*$C$9/$C$10*$C$11*VLOOKUP($C$3,PDCel[],8,FALSE)*VLOOKUP($C$5,K[],2,FALSE)</f>
        <v>1281.0389610389609</v>
      </c>
      <c r="D14" s="16"/>
      <c r="E14" s="16"/>
      <c r="F14" s="25">
        <f>IF($F$10="No","Non accede",$F$7*VLOOKUP($B14,Zonaclimatica[],2,FALSE)*(1-1/$F$8)*$F$11*VLOOKUP($C$3,PDCel[],4,FALSE)*VLOOKUP($C$5,K[],3,FALSE))</f>
        <v>1089</v>
      </c>
    </row>
    <row r="15" spans="2:6" ht="15.75" x14ac:dyDescent="0.25">
      <c r="B15" s="11" t="s">
        <v>3</v>
      </c>
      <c r="C15" s="24">
        <f>$C$7*VLOOKUP($B15,Zonaclimatica[],2,FALSE)*(1-1/$C$8)*$C$9/$C$10*$C$11*VLOOKUP($C$3,PDCel[],8,FALSE)*VLOOKUP($C$5,K[],2,FALSE)</f>
        <v>1814.8051948051946</v>
      </c>
      <c r="D15" s="26"/>
      <c r="E15" s="16"/>
      <c r="F15" s="25">
        <f>IF($F$10="No","Non accede",$F$7*VLOOKUP($B15,Zonaclimatica[],2,FALSE)*(1-1/$F$8)*$F$11*VLOOKUP($C$3,PDCel[],4,FALSE)*VLOOKUP($C$5,K[],3,FALSE))</f>
        <v>1542.75</v>
      </c>
    </row>
    <row r="16" spans="2:6" ht="15.75" x14ac:dyDescent="0.25">
      <c r="B16" s="11" t="s">
        <v>4</v>
      </c>
      <c r="C16" s="24">
        <f>$C$7*VLOOKUP($B16,Zonaclimatica[],2,FALSE)*(1-1/$C$8)*$C$9/$C$10*$C$11*VLOOKUP($C$3,PDCel[],8,FALSE)*VLOOKUP($C$5,K[],2,FALSE)</f>
        <v>2348.5714285714284</v>
      </c>
      <c r="D16" s="26"/>
      <c r="E16" s="16"/>
      <c r="F16" s="25">
        <f>IF($F$10="No","Non accede",$F$7*VLOOKUP($B16,Zonaclimatica[],2,FALSE)*(1-1/$F$8)*$F$11*VLOOKUP($C$3,PDCel[],4,FALSE)*VLOOKUP($C$5,K[],3,FALSE))</f>
        <v>1996.5</v>
      </c>
    </row>
    <row r="17" spans="2:6" ht="15.75" x14ac:dyDescent="0.25">
      <c r="B17" s="11" t="s">
        <v>5</v>
      </c>
      <c r="C17" s="24">
        <f>$C$7*VLOOKUP($B17,Zonaclimatica[],2,FALSE)*(1-1/$C$8)*$C$9/$C$10*$C$11*VLOOKUP($C$3,PDCel[],8,FALSE)*VLOOKUP($C$5,K[],2,FALSE)</f>
        <v>2989.090909090909</v>
      </c>
      <c r="D17" s="26"/>
      <c r="E17" s="16"/>
      <c r="F17" s="25">
        <f>IF($F$10="No","Non accede",$F$7*VLOOKUP($B17,Zonaclimatica[],2,FALSE)*(1-1/$F$8)*$F$11*VLOOKUP($C$3,PDCel[],4,FALSE)*VLOOKUP($C$5,K[],3,FALSE))</f>
        <v>2541</v>
      </c>
    </row>
    <row r="18" spans="2:6" ht="15.75" x14ac:dyDescent="0.25">
      <c r="B18" s="11" t="s">
        <v>6</v>
      </c>
      <c r="C18" s="24">
        <f>$C$7*VLOOKUP($B18,Zonaclimatica[],2,FALSE)*(1-1/$C$8)*$C$9/$C$10*$C$11*VLOOKUP($C$3,PDCel[],8,FALSE)*VLOOKUP($C$5,K[],2,FALSE)</f>
        <v>3629.6103896103891</v>
      </c>
      <c r="D18" s="26"/>
      <c r="E18" s="16"/>
      <c r="F18" s="25">
        <f>IF($F$10="No","Non accede",$F$7*VLOOKUP($B18,Zonaclimatica[],2,FALSE)*(1-1/$F$8)*$F$11*VLOOKUP($C$3,PDCel[],4,FALSE)*VLOOKUP($C$5,K[],3,FALSE))</f>
        <v>3085.5</v>
      </c>
    </row>
    <row r="19" spans="2:6" ht="15.75" x14ac:dyDescent="0.25">
      <c r="B19" s="11" t="s">
        <v>7</v>
      </c>
      <c r="C19" s="24">
        <f>$C$7*VLOOKUP($B19,Zonaclimatica[],2,FALSE)*(1-1/$C$8)*$C$9/$C$10*$C$11*VLOOKUP($C$3,PDCel[],8,FALSE)*VLOOKUP($C$5,K[],2,FALSE)</f>
        <v>3843.1168831168834</v>
      </c>
      <c r="D19" s="26"/>
      <c r="E19" s="16"/>
      <c r="F19" s="25">
        <f>IF($F$10="No","Non accede",$F$7*VLOOKUP($B19,Zonaclimatica[],2,FALSE)*(1-1/$F$8)*$F$11*VLOOKUP($C$3,PDCel[],4,FALSE)*VLOOKUP($C$5,K[],3,FALSE))</f>
        <v>3267</v>
      </c>
    </row>
    <row r="20" spans="2:6" ht="15.75" x14ac:dyDescent="0.25">
      <c r="B20" s="15"/>
      <c r="C20" s="16"/>
      <c r="D20" s="16"/>
      <c r="E20" s="16"/>
      <c r="F20" s="17"/>
    </row>
    <row r="21" spans="2:6" ht="15.75" x14ac:dyDescent="0.25">
      <c r="B21" s="15"/>
      <c r="C21" s="16"/>
      <c r="D21" s="23" t="s">
        <v>55</v>
      </c>
      <c r="E21" s="16"/>
      <c r="F21" s="17"/>
    </row>
    <row r="22" spans="2:6" ht="16.5" thickBot="1" x14ac:dyDescent="0.3">
      <c r="B22" s="27"/>
      <c r="C22" s="28"/>
      <c r="D22" s="29">
        <f>IF($F$14="Non accede","Adesso potrà accedere",1+($C$14-$F$14)/$F$14)</f>
        <v>1.1763443168401846</v>
      </c>
      <c r="E22" s="28"/>
      <c r="F22" s="30"/>
    </row>
  </sheetData>
  <mergeCells count="4">
    <mergeCell ref="B2:F2"/>
    <mergeCell ref="C3:F3"/>
    <mergeCell ref="C4:F4"/>
    <mergeCell ref="C5:F5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BC778E-9DF4-473A-AD61-985EA1BD8AD2}">
          <x14:formula1>
            <xm:f>Background!$B$15:$B$19</xm:f>
          </x14:formula1>
          <xm:sqref>C5:F5</xm:sqref>
        </x14:dataValidation>
        <x14:dataValidation type="list" allowBlank="1" showInputMessage="1" showErrorMessage="1" xr:uid="{34F39839-B743-4761-BE74-D474B4D19C6A}">
          <x14:formula1>
            <xm:f>Background!$F$3:$F$24</xm:f>
          </x14:formula1>
          <xm:sqref>C3:F3</xm:sqref>
        </x14:dataValidation>
        <x14:dataValidation type="list" allowBlank="1" showInputMessage="1" showErrorMessage="1" xr:uid="{DBDF3E99-9A20-4573-8A9F-BD4B6336871D}">
          <x14:formula1>
            <xm:f>Background!$B$3:$B$4</xm:f>
          </x14:formula1>
          <xm:sqref>C4:F4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DC26-9BC5-442D-9207-D4FFDDAC9296}">
  <dimension ref="B2:M24"/>
  <sheetViews>
    <sheetView workbookViewId="0">
      <selection activeCell="P20" sqref="P20"/>
    </sheetView>
  </sheetViews>
  <sheetFormatPr defaultColWidth="8.85546875" defaultRowHeight="15" x14ac:dyDescent="0.25"/>
  <cols>
    <col min="1" max="1" width="8.85546875" style="2"/>
    <col min="2" max="2" width="25.7109375" style="2" bestFit="1" customWidth="1"/>
    <col min="3" max="3" width="10.5703125" style="2" bestFit="1" customWidth="1"/>
    <col min="4" max="4" width="12.140625" style="2" bestFit="1" customWidth="1"/>
    <col min="5" max="5" width="8.85546875" style="2"/>
    <col min="6" max="6" width="40.42578125" style="2" bestFit="1" customWidth="1"/>
    <col min="7" max="7" width="15.85546875" style="2" bestFit="1" customWidth="1"/>
    <col min="8" max="8" width="10.5703125" style="2" bestFit="1" customWidth="1"/>
    <col min="9" max="9" width="17.7109375" style="2" bestFit="1" customWidth="1"/>
    <col min="10" max="10" width="21.7109375" style="2" bestFit="1" customWidth="1"/>
    <col min="11" max="11" width="15.7109375" style="2" bestFit="1" customWidth="1"/>
    <col min="12" max="12" width="10.5703125" style="2" bestFit="1" customWidth="1"/>
    <col min="13" max="13" width="17.7109375" style="2" bestFit="1" customWidth="1"/>
    <col min="14" max="16384" width="8.85546875" style="2"/>
  </cols>
  <sheetData>
    <row r="2" spans="2:13" ht="30" x14ac:dyDescent="0.25">
      <c r="B2" s="7" t="s">
        <v>24</v>
      </c>
      <c r="F2" s="1" t="s">
        <v>8</v>
      </c>
      <c r="G2" s="3" t="s">
        <v>26</v>
      </c>
      <c r="H2" s="3" t="s">
        <v>27</v>
      </c>
      <c r="I2" s="3" t="s">
        <v>28</v>
      </c>
      <c r="J2" s="3" t="s">
        <v>59</v>
      </c>
      <c r="K2" s="3" t="s">
        <v>29</v>
      </c>
      <c r="L2" s="3" t="s">
        <v>30</v>
      </c>
      <c r="M2" s="3" t="s">
        <v>31</v>
      </c>
    </row>
    <row r="3" spans="2:13" x14ac:dyDescent="0.25">
      <c r="B3" s="4" t="s">
        <v>32</v>
      </c>
      <c r="F3" s="2" t="s">
        <v>15</v>
      </c>
      <c r="G3" s="5">
        <v>3.9</v>
      </c>
      <c r="H3" s="6">
        <v>0.06</v>
      </c>
      <c r="I3" s="4">
        <v>2</v>
      </c>
      <c r="J3" s="6">
        <v>3.8</v>
      </c>
      <c r="K3" s="4">
        <v>149</v>
      </c>
      <c r="L3" s="6">
        <v>7.0000000000000007E-2</v>
      </c>
      <c r="M3" s="4">
        <v>2</v>
      </c>
    </row>
    <row r="4" spans="2:13" x14ac:dyDescent="0.25">
      <c r="B4" s="4" t="s">
        <v>43</v>
      </c>
      <c r="F4" s="2" t="s">
        <v>16</v>
      </c>
      <c r="G4" s="5">
        <v>3.9</v>
      </c>
      <c r="H4" s="6">
        <v>0.06</v>
      </c>
      <c r="I4" s="4">
        <v>2</v>
      </c>
      <c r="J4" s="6">
        <v>3.42</v>
      </c>
      <c r="K4" s="4">
        <v>134</v>
      </c>
      <c r="L4" s="6">
        <v>7.0000000000000007E-2</v>
      </c>
      <c r="M4" s="4">
        <v>2</v>
      </c>
    </row>
    <row r="5" spans="2:13" x14ac:dyDescent="0.25">
      <c r="F5" s="2" t="s">
        <v>17</v>
      </c>
      <c r="G5" s="5">
        <v>3.9</v>
      </c>
      <c r="H5" s="6">
        <v>0.06</v>
      </c>
      <c r="I5" s="4">
        <v>2</v>
      </c>
      <c r="J5" s="6">
        <v>3.5</v>
      </c>
      <c r="K5" s="4">
        <v>137</v>
      </c>
      <c r="L5" s="6">
        <v>0.15</v>
      </c>
      <c r="M5" s="4">
        <v>2</v>
      </c>
    </row>
    <row r="6" spans="2:13" x14ac:dyDescent="0.25">
      <c r="B6" s="1" t="s">
        <v>0</v>
      </c>
      <c r="C6" s="1" t="s">
        <v>1</v>
      </c>
      <c r="F6" s="2" t="s">
        <v>18</v>
      </c>
      <c r="G6" s="5">
        <v>3.9</v>
      </c>
      <c r="H6" s="6">
        <v>4.4999999999999998E-2</v>
      </c>
      <c r="I6" s="4">
        <v>5</v>
      </c>
      <c r="J6" s="6">
        <v>3.5</v>
      </c>
      <c r="K6" s="4">
        <v>137</v>
      </c>
      <c r="L6" s="6">
        <v>5.5E-2</v>
      </c>
      <c r="M6" s="4">
        <v>5</v>
      </c>
    </row>
    <row r="7" spans="2:13" x14ac:dyDescent="0.25">
      <c r="B7" s="4" t="s">
        <v>2</v>
      </c>
      <c r="C7" s="4">
        <v>600</v>
      </c>
      <c r="F7" s="2" t="s">
        <v>45</v>
      </c>
      <c r="G7" s="5">
        <v>3.9</v>
      </c>
      <c r="H7" s="6">
        <v>0.06</v>
      </c>
      <c r="I7" s="4">
        <v>2</v>
      </c>
      <c r="J7" s="6">
        <v>2.6</v>
      </c>
      <c r="K7" s="4" t="s">
        <v>56</v>
      </c>
      <c r="L7" s="6">
        <v>0.2</v>
      </c>
      <c r="M7" s="4">
        <v>2</v>
      </c>
    </row>
    <row r="8" spans="2:13" x14ac:dyDescent="0.25">
      <c r="B8" s="4" t="s">
        <v>3</v>
      </c>
      <c r="C8" s="4">
        <v>850</v>
      </c>
      <c r="F8" s="2" t="s">
        <v>46</v>
      </c>
      <c r="G8" s="5">
        <v>3.9</v>
      </c>
      <c r="H8" s="6">
        <v>0.06</v>
      </c>
      <c r="I8" s="4">
        <v>2</v>
      </c>
      <c r="J8" s="6">
        <v>2.34</v>
      </c>
      <c r="K8" s="4" t="s">
        <v>56</v>
      </c>
      <c r="L8" s="6">
        <v>0.2</v>
      </c>
      <c r="M8" s="4">
        <v>2</v>
      </c>
    </row>
    <row r="9" spans="2:13" x14ac:dyDescent="0.25">
      <c r="B9" s="4" t="s">
        <v>4</v>
      </c>
      <c r="C9" s="4">
        <v>1100</v>
      </c>
      <c r="F9" s="2" t="s">
        <v>19</v>
      </c>
      <c r="G9" s="5">
        <v>3.9</v>
      </c>
      <c r="H9" s="6">
        <v>0.12</v>
      </c>
      <c r="I9" s="4">
        <v>2</v>
      </c>
      <c r="J9" s="6">
        <v>3.8</v>
      </c>
      <c r="K9" s="4">
        <v>149</v>
      </c>
      <c r="L9" s="6">
        <v>0.15</v>
      </c>
      <c r="M9" s="4">
        <v>2</v>
      </c>
    </row>
    <row r="10" spans="2:13" x14ac:dyDescent="0.25">
      <c r="B10" s="4" t="s">
        <v>5</v>
      </c>
      <c r="C10" s="4">
        <v>1400</v>
      </c>
      <c r="F10" s="2" t="s">
        <v>20</v>
      </c>
      <c r="G10" s="5">
        <v>3.9</v>
      </c>
      <c r="H10" s="6">
        <v>0.12</v>
      </c>
      <c r="I10" s="4">
        <v>2</v>
      </c>
      <c r="J10" s="6">
        <v>3.42</v>
      </c>
      <c r="K10" s="4">
        <v>134</v>
      </c>
      <c r="L10" s="6">
        <v>0.15</v>
      </c>
      <c r="M10" s="4">
        <v>2</v>
      </c>
    </row>
    <row r="11" spans="2:13" x14ac:dyDescent="0.25">
      <c r="B11" s="4" t="s">
        <v>6</v>
      </c>
      <c r="C11" s="4">
        <v>1700</v>
      </c>
      <c r="F11" s="2" t="s">
        <v>21</v>
      </c>
      <c r="G11" s="5">
        <v>3.9</v>
      </c>
      <c r="H11" s="6">
        <v>0.12</v>
      </c>
      <c r="I11" s="4">
        <v>2</v>
      </c>
      <c r="J11" s="6">
        <v>3.5</v>
      </c>
      <c r="K11" s="4">
        <v>137</v>
      </c>
      <c r="L11" s="6">
        <v>0.15</v>
      </c>
      <c r="M11" s="4">
        <v>2</v>
      </c>
    </row>
    <row r="12" spans="2:13" x14ac:dyDescent="0.25">
      <c r="B12" s="4" t="s">
        <v>7</v>
      </c>
      <c r="C12" s="4">
        <v>1800</v>
      </c>
      <c r="F12" s="2" t="s">
        <v>22</v>
      </c>
      <c r="G12" s="5">
        <v>3.9</v>
      </c>
      <c r="H12" s="6">
        <v>4.4999999999999998E-2</v>
      </c>
      <c r="I12" s="4">
        <v>5</v>
      </c>
      <c r="J12" s="6">
        <v>3.5</v>
      </c>
      <c r="K12" s="4">
        <v>137</v>
      </c>
      <c r="L12" s="6">
        <v>5.5E-2</v>
      </c>
      <c r="M12" s="4">
        <v>5</v>
      </c>
    </row>
    <row r="13" spans="2:13" x14ac:dyDescent="0.25">
      <c r="F13" s="2" t="s">
        <v>23</v>
      </c>
      <c r="G13" s="5">
        <v>3.9</v>
      </c>
      <c r="H13" s="6">
        <v>0.12</v>
      </c>
      <c r="I13" s="4">
        <v>2</v>
      </c>
      <c r="J13" s="6">
        <v>3.2</v>
      </c>
      <c r="K13" s="4">
        <v>125</v>
      </c>
      <c r="L13" s="6">
        <v>0.15</v>
      </c>
      <c r="M13" s="4">
        <v>2</v>
      </c>
    </row>
    <row r="14" spans="2:13" ht="30" x14ac:dyDescent="0.25">
      <c r="B14" s="7" t="s">
        <v>47</v>
      </c>
      <c r="C14" s="3" t="s">
        <v>53</v>
      </c>
      <c r="D14" s="3" t="s">
        <v>54</v>
      </c>
      <c r="F14" s="2" t="s">
        <v>23</v>
      </c>
      <c r="G14" s="5">
        <v>3.9</v>
      </c>
      <c r="H14" s="6">
        <v>4.4999999999999998E-2</v>
      </c>
      <c r="I14" s="4">
        <v>5</v>
      </c>
      <c r="J14" s="6">
        <v>3.2</v>
      </c>
      <c r="K14" s="4">
        <v>125</v>
      </c>
      <c r="L14" s="6">
        <v>5.5E-2</v>
      </c>
      <c r="M14" s="4">
        <v>5</v>
      </c>
    </row>
    <row r="15" spans="2:13" x14ac:dyDescent="0.25">
      <c r="B15" s="4" t="s">
        <v>48</v>
      </c>
      <c r="C15" s="5">
        <v>1</v>
      </c>
      <c r="D15" s="5">
        <v>1</v>
      </c>
      <c r="F15" s="2" t="s">
        <v>33</v>
      </c>
      <c r="G15" s="5">
        <v>4.0999999999999996</v>
      </c>
      <c r="H15" s="6">
        <v>0.11</v>
      </c>
      <c r="I15" s="4">
        <v>2</v>
      </c>
      <c r="J15" s="6">
        <v>2.8250000000000002</v>
      </c>
      <c r="K15" s="4">
        <v>110</v>
      </c>
      <c r="L15" s="6">
        <v>0.15</v>
      </c>
      <c r="M15" s="4">
        <v>2</v>
      </c>
    </row>
    <row r="16" spans="2:13" x14ac:dyDescent="0.25">
      <c r="B16" s="4" t="s">
        <v>49</v>
      </c>
      <c r="C16" s="5">
        <v>1</v>
      </c>
      <c r="D16" s="5">
        <v>1</v>
      </c>
      <c r="F16" s="2" t="s">
        <v>34</v>
      </c>
      <c r="G16" s="5">
        <v>3.8</v>
      </c>
      <c r="H16" s="6">
        <v>4.4999999999999998E-2</v>
      </c>
      <c r="I16" s="4">
        <v>5</v>
      </c>
      <c r="J16" s="6">
        <v>2.8250000000000002</v>
      </c>
      <c r="K16" s="4">
        <v>110</v>
      </c>
      <c r="L16" s="6">
        <v>0.06</v>
      </c>
      <c r="M16" s="4">
        <v>5</v>
      </c>
    </row>
    <row r="17" spans="2:13" x14ac:dyDescent="0.25">
      <c r="B17" s="4" t="s">
        <v>50</v>
      </c>
      <c r="C17" s="5">
        <v>1.25</v>
      </c>
      <c r="D17" s="5">
        <v>1.2</v>
      </c>
      <c r="F17" s="2" t="s">
        <v>35</v>
      </c>
      <c r="G17" s="5">
        <v>4.0999999999999996</v>
      </c>
      <c r="H17" s="6">
        <v>0.11</v>
      </c>
      <c r="I17" s="4">
        <v>2</v>
      </c>
      <c r="J17" s="6">
        <v>3.2</v>
      </c>
      <c r="K17" s="4">
        <v>125</v>
      </c>
      <c r="L17" s="6">
        <v>0.15</v>
      </c>
      <c r="M17" s="4">
        <v>2</v>
      </c>
    </row>
    <row r="18" spans="2:13" x14ac:dyDescent="0.25">
      <c r="B18" s="4" t="s">
        <v>51</v>
      </c>
      <c r="C18" s="5">
        <v>1.1000000000000001</v>
      </c>
      <c r="D18" s="5">
        <v>1</v>
      </c>
      <c r="F18" s="2" t="s">
        <v>36</v>
      </c>
      <c r="G18" s="5">
        <v>3.8</v>
      </c>
      <c r="H18" s="6">
        <v>4.4999999999999998E-2</v>
      </c>
      <c r="I18" s="4">
        <v>5</v>
      </c>
      <c r="J18" s="6">
        <v>3.2</v>
      </c>
      <c r="K18" s="4">
        <v>125</v>
      </c>
      <c r="L18" s="6">
        <v>0.06</v>
      </c>
      <c r="M18" s="4">
        <v>5</v>
      </c>
    </row>
    <row r="19" spans="2:13" x14ac:dyDescent="0.25">
      <c r="B19" s="4" t="s">
        <v>52</v>
      </c>
      <c r="C19" s="5">
        <v>1</v>
      </c>
      <c r="D19" s="5">
        <v>1</v>
      </c>
      <c r="F19" s="2" t="s">
        <v>37</v>
      </c>
      <c r="G19" s="5">
        <v>4.7</v>
      </c>
      <c r="H19" s="6">
        <v>0.16</v>
      </c>
      <c r="I19" s="4">
        <v>2</v>
      </c>
      <c r="J19" s="6">
        <v>3.625</v>
      </c>
      <c r="K19" s="4">
        <v>137</v>
      </c>
      <c r="L19" s="6">
        <v>0.16</v>
      </c>
      <c r="M19" s="4">
        <v>2</v>
      </c>
    </row>
    <row r="20" spans="2:13" x14ac:dyDescent="0.25">
      <c r="F20" s="2" t="s">
        <v>38</v>
      </c>
      <c r="G20" s="5">
        <v>4.7</v>
      </c>
      <c r="H20" s="6">
        <v>5.5E-2</v>
      </c>
      <c r="I20" s="4">
        <v>5</v>
      </c>
      <c r="J20" s="6">
        <v>3.625</v>
      </c>
      <c r="K20" s="4">
        <v>137</v>
      </c>
      <c r="L20" s="6">
        <v>0.06</v>
      </c>
      <c r="M20" s="4">
        <v>5</v>
      </c>
    </row>
    <row r="21" spans="2:13" x14ac:dyDescent="0.25">
      <c r="F21" s="2" t="s">
        <v>39</v>
      </c>
      <c r="G21" s="5">
        <v>5.0999999999999996</v>
      </c>
      <c r="H21" s="6">
        <v>0.16</v>
      </c>
      <c r="I21" s="4">
        <v>2</v>
      </c>
      <c r="J21" s="6">
        <v>2.95</v>
      </c>
      <c r="K21" s="4">
        <v>110</v>
      </c>
      <c r="L21" s="6">
        <v>0.16</v>
      </c>
      <c r="M21" s="4">
        <v>2</v>
      </c>
    </row>
    <row r="22" spans="2:13" x14ac:dyDescent="0.25">
      <c r="F22" s="2" t="s">
        <v>40</v>
      </c>
      <c r="G22" s="5">
        <v>5.0999999999999996</v>
      </c>
      <c r="H22" s="6">
        <v>5.5E-2</v>
      </c>
      <c r="I22" s="4">
        <v>5</v>
      </c>
      <c r="J22" s="6">
        <v>2.95</v>
      </c>
      <c r="K22" s="4">
        <v>110</v>
      </c>
      <c r="L22" s="6">
        <v>0.06</v>
      </c>
      <c r="M22" s="4">
        <v>5</v>
      </c>
    </row>
    <row r="23" spans="2:13" x14ac:dyDescent="0.25">
      <c r="F23" s="2" t="s">
        <v>41</v>
      </c>
      <c r="G23" s="5">
        <v>5.0999999999999996</v>
      </c>
      <c r="H23" s="6">
        <v>0.16</v>
      </c>
      <c r="I23" s="4">
        <v>2</v>
      </c>
      <c r="J23" s="6">
        <v>3.3250000000000002</v>
      </c>
      <c r="K23" s="4">
        <v>125</v>
      </c>
      <c r="L23" s="6">
        <v>0.16</v>
      </c>
      <c r="M23" s="4">
        <v>2</v>
      </c>
    </row>
    <row r="24" spans="2:13" x14ac:dyDescent="0.25">
      <c r="F24" s="2" t="s">
        <v>42</v>
      </c>
      <c r="G24" s="5">
        <v>5.0999999999999996</v>
      </c>
      <c r="H24" s="6">
        <v>5.5E-2</v>
      </c>
      <c r="I24" s="4">
        <v>5</v>
      </c>
      <c r="J24" s="6">
        <v>3.3250000000000002</v>
      </c>
      <c r="K24" s="4">
        <v>125</v>
      </c>
      <c r="L24" s="6">
        <v>0.06</v>
      </c>
      <c r="M24" s="4">
        <v>5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R U q W 1 O 1 F G + m A A A A 9 g A A A B I A H A B D b 2 5 m a W c v U G F j a 2 F n Z S 5 4 b W w g o h g A K K A U A A A A A A A A A A A A A A A A A A A A A A A A A A A A h Y 9 N D o I w G E S v Q r q n P 2 i U k I + y c G U i i Y n G u G 1 q h U Y o h h b L 3 V x 4 J K 8 g R l F 3 L u f N W 8 z c r z f I + r o K L q q 1 u j E p Y p i i Q B n Z H L Q p U t S 5 Y x i j j M N a y J M o V D D I x i a 9 P a S o d O 6 c E O K 9 x 3 6 C m 7 Y g E a W M 7 P P V R p a q F u g j 6 / 9 y q I 1 1 w k i F O O x e Y 3 i E 2 X S G 2 T z G F M g I I d f m K 0 T D 3 m f 7 A 2 H R V a 5 r F d c u X G 6 B j B H I + w N / A F B L A w Q U A A I A C A A x F S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R U q W y i K R 7 g O A A A A E Q A A A B M A H A B G b 3 J t d W x h c y 9 T Z W N 0 a W 9 u M S 5 t I K I Y A C i g F A A A A A A A A A A A A A A A A A A A A A A A A A A A A C t O T S 7 J z M 9 T C I b Q h t Y A U E s B A i 0 A F A A C A A g A M R U q W 1 O 1 F G + m A A A A 9 g A A A B I A A A A A A A A A A A A A A A A A A A A A A E N v b m Z p Z y 9 Q Y W N r Y W d l L n h t b F B L A Q I t A B Q A A g A I A D E V K l s P y u m r p A A A A O k A A A A T A A A A A A A A A A A A A A A A A P I A A A B b Q 2 9 u d G V u d F 9 U e X B l c 1 0 u e G 1 s U E s B A i 0 A F A A C A A g A M R U q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C T O N 2 p 4 V 5 E r w G W R 0 b 3 k J g A A A A A A g A A A A A A E G Y A A A A B A A A g A A A A 2 K r 3 n x L H L + 3 s 2 h C e y t 6 R T d F p Y w o 9 x t C 6 x J S M m 0 C t c D 4 A A A A A D o A A A A A C A A A g A A A A R s m G 1 7 A a z v + i h Y 6 r W f n P o 0 8 V 1 v y b k r V n g B G 7 0 8 E k k O h Q A A A A C 3 1 M A p i O m 7 + S m U u 1 g b v E s I x H r o 3 Z s E A t V B p s J e s Q y T 4 E 8 4 u K U b y I P W P S 5 2 A l + Y m D h q 0 W A w h 1 F J m Q i a Z h n d E + 3 n R y Y z K W R g 5 + o I Y N U w B + A 7 F A A A A A h t v p N G I + 4 Y O o J 0 X P h 2 B u L l I G x S N F a v 8 K r V p W B 5 7 u w M K P v N s z h c z a y 2 G s / M v S x a V 3 U K 7 I 9 I B 4 U u l g G / X U c J K 0 e g = = < / D a t a M a s h u p > 
</file>

<file path=customXml/itemProps1.xml><?xml version="1.0" encoding="utf-8"?>
<ds:datastoreItem xmlns:ds="http://schemas.openxmlformats.org/officeDocument/2006/customXml" ds:itemID="{6B6C5910-44CD-4D6C-AA2B-AC0E9B6FC0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Calcolatore</vt:lpstr>
      <vt:lpstr>Background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Di Stefano</dc:creator>
  <cp:lastModifiedBy>Giulia Linfozzi</cp:lastModifiedBy>
  <dcterms:created xsi:type="dcterms:W3CDTF">2015-06-05T18:19:34Z</dcterms:created>
  <dcterms:modified xsi:type="dcterms:W3CDTF">2025-11-03T14:30:52Z</dcterms:modified>
</cp:coreProperties>
</file>